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kmhs15227\Downloads\"/>
    </mc:Choice>
  </mc:AlternateContent>
  <xr:revisionPtr revIDLastSave="0" documentId="8_{F7DC1FC5-5E2E-4598-8053-9B292A1505E0}" xr6:coauthVersionLast="47" xr6:coauthVersionMax="47" xr10:uidLastSave="{00000000-0000-0000-0000-000000000000}"/>
  <bookViews>
    <workbookView xWindow="-110" yWindow="-110" windowWidth="19420" windowHeight="11500" xr2:uid="{6B2B7621-D651-4ABA-AA00-AE046CBB18D9}"/>
  </bookViews>
  <sheets>
    <sheet name="Lisa 4 RIT " sheetId="1" r:id="rId1"/>
  </sheets>
  <definedNames>
    <definedName name="_xlnm._FilterDatabase" localSheetId="0" hidden="1">'Lisa 4 RIT '!$A$12:$G$35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6" i="1" l="1"/>
  <c r="K27" i="1"/>
  <c r="K28" i="1"/>
  <c r="K29" i="1"/>
  <c r="K30" i="1"/>
  <c r="K31" i="1"/>
  <c r="K32" i="1"/>
  <c r="K25" i="1"/>
  <c r="K22" i="1"/>
  <c r="K23" i="1"/>
  <c r="K21" i="1"/>
  <c r="H33" i="1"/>
  <c r="H24" i="1"/>
  <c r="H20" i="1"/>
  <c r="H15" i="1"/>
  <c r="I15" i="1"/>
  <c r="J15" i="1"/>
  <c r="H5" i="1"/>
  <c r="H6" i="1" s="1"/>
  <c r="H7" i="1"/>
  <c r="H8" i="1"/>
  <c r="H9" i="1"/>
  <c r="H10" i="1"/>
  <c r="I33" i="1"/>
  <c r="J33" i="1"/>
  <c r="I24" i="1"/>
  <c r="J24" i="1"/>
  <c r="I20" i="1"/>
  <c r="J20" i="1"/>
  <c r="J19" i="1" s="1"/>
  <c r="J18" i="1" s="1"/>
  <c r="K17" i="1"/>
  <c r="K7" i="1"/>
  <c r="K34" i="1"/>
  <c r="K35" i="1"/>
  <c r="K36" i="1"/>
  <c r="K37" i="1"/>
  <c r="K38" i="1"/>
  <c r="K16" i="1"/>
  <c r="K5" i="1" s="1"/>
  <c r="K6" i="1" s="1"/>
  <c r="I5" i="1"/>
  <c r="I6" i="1" s="1"/>
  <c r="J5" i="1"/>
  <c r="J6" i="1" s="1"/>
  <c r="I7" i="1"/>
  <c r="J7" i="1"/>
  <c r="I8" i="1"/>
  <c r="J8" i="1"/>
  <c r="I9" i="1"/>
  <c r="J9" i="1"/>
  <c r="K9" i="1"/>
  <c r="I10" i="1"/>
  <c r="J10" i="1"/>
  <c r="G15" i="1"/>
  <c r="G24" i="1"/>
  <c r="G20" i="1"/>
  <c r="G5" i="1"/>
  <c r="G10" i="1"/>
  <c r="G33" i="1"/>
  <c r="H11" i="1" l="1"/>
  <c r="H19" i="1"/>
  <c r="H18" i="1" s="1"/>
  <c r="K8" i="1"/>
  <c r="K15" i="1"/>
  <c r="K24" i="1"/>
  <c r="K33" i="1"/>
  <c r="K20" i="1"/>
  <c r="I19" i="1"/>
  <c r="I18" i="1" s="1"/>
  <c r="K10" i="1"/>
  <c r="I11" i="1"/>
  <c r="J11" i="1"/>
  <c r="G6" i="1"/>
  <c r="G9" i="1"/>
  <c r="G8" i="1"/>
  <c r="G7" i="1"/>
  <c r="K11" i="1" l="1"/>
  <c r="K19" i="1"/>
  <c r="K18" i="1" s="1"/>
  <c r="G11" i="1"/>
  <c r="G19" i="1"/>
  <c r="G18" i="1" s="1"/>
</calcChain>
</file>

<file path=xl/sharedStrings.xml><?xml version="1.0" encoding="utf-8"?>
<sst xmlns="http://schemas.openxmlformats.org/spreadsheetml/2006/main" count="99" uniqueCount="57">
  <si>
    <t>Riigi Info- ja Kommunikatsioonitehnoloogia Keskus</t>
  </si>
  <si>
    <t>Tulud</t>
  </si>
  <si>
    <t>Investeeringud</t>
  </si>
  <si>
    <t>Kulud</t>
  </si>
  <si>
    <t>Põhivara kulum</t>
  </si>
  <si>
    <t>Käibemaks</t>
  </si>
  <si>
    <t>Kulud ja investeeringud kokku</t>
  </si>
  <si>
    <t>Programmi tegevus - kood</t>
  </si>
  <si>
    <t>Programmi tegevus - nimi</t>
  </si>
  <si>
    <t>Eelarve liik*</t>
  </si>
  <si>
    <t>Eelarve objekt</t>
  </si>
  <si>
    <t>Objekti nimi</t>
  </si>
  <si>
    <t>Majanduslik sisu</t>
  </si>
  <si>
    <t>Stsenaarium asutuse kulumudelis</t>
  </si>
  <si>
    <t/>
  </si>
  <si>
    <t>Periood asutuse kulumudelis</t>
  </si>
  <si>
    <t>TULUD KOKKU</t>
  </si>
  <si>
    <t>XX010000</t>
  </si>
  <si>
    <t>Programmide ülene</t>
  </si>
  <si>
    <t>40</t>
  </si>
  <si>
    <t>TULEMUSVALDKOND  INFOÜHISKOND</t>
  </si>
  <si>
    <t>PROGRAMM  DIGIÜHISKOND</t>
  </si>
  <si>
    <t>INVESTEERINGUD KOKKU</t>
  </si>
  <si>
    <t>IYDA0000</t>
  </si>
  <si>
    <t>Investeeringud digiühiskonda</t>
  </si>
  <si>
    <t>20</t>
  </si>
  <si>
    <t>IN002000</t>
  </si>
  <si>
    <t>IT investeeringud</t>
  </si>
  <si>
    <t>KULUD  KOKKU</t>
  </si>
  <si>
    <t>IYDA0102</t>
  </si>
  <si>
    <t>Digiriigi alusbaasi kindlustamine</t>
  </si>
  <si>
    <t>SE000028</t>
  </si>
  <si>
    <t>Vahendid RKASile</t>
  </si>
  <si>
    <t>KÄIBEMAKS  KOKKU</t>
  </si>
  <si>
    <t>10</t>
  </si>
  <si>
    <t>Saadud välistoetused</t>
  </si>
  <si>
    <t>Tulud kokku</t>
  </si>
  <si>
    <t>Lisa 4</t>
  </si>
  <si>
    <t>Tulud majandustegevusest</t>
  </si>
  <si>
    <t>* Eelarve liik: 10 - arvestuslikud vahendid, 20 - kindlaksmääratud vahendid, 32 - välistoetuste riiklik kaasfinantseerimine, 40 - välistoetustest ja moderniseerimisfondist saadavad vahendid, 41 - vahendatavad välistoetused, 43 - CO2 müügist saadavad vahendid, 44 - omatuludest saadavad vahendid, 45 - ebaregulaarsetest tuludest saadavad vahendid, 60 - mitterahalised vahendid (põhivara kulum)</t>
  </si>
  <si>
    <t xml:space="preserve">MKMi 25.01.2024 kk-ga nr 10 kinnitatud eelarve </t>
  </si>
  <si>
    <t>MKMi 10.06.2024 kk nr 41</t>
  </si>
  <si>
    <t>Lõplik eelarve 2024</t>
  </si>
  <si>
    <t>Majandus- ja infotehnoloogiaministri käskkirja ""Majandus- ja Kommunikatsiooni-                                                                                                                                                                                                                                                                                                                                                                                                                         ministeeriumi ja tema valitsemisala asutuste 2024. a eelarvete kinnitamine"  muutmine" juurde</t>
  </si>
  <si>
    <t>EELARVE_ ULE</t>
  </si>
  <si>
    <t>LISA-EELARVE</t>
  </si>
  <si>
    <t>2024_05</t>
  </si>
  <si>
    <t>2024_03</t>
  </si>
  <si>
    <t>SR07A185</t>
  </si>
  <si>
    <t>IKT jaotamata vahendid</t>
  </si>
  <si>
    <t>SR070075</t>
  </si>
  <si>
    <t>Riigimajade IKT seadmed 2023</t>
  </si>
  <si>
    <t>SR070148</t>
  </si>
  <si>
    <t>IT vajaku kompenseerimine 5</t>
  </si>
  <si>
    <t>MKMi 25.01.2024 kk nr 11</t>
  </si>
  <si>
    <t>2024_01</t>
  </si>
  <si>
    <t>2024. aasta lisaeelarve seadus 19.06.2024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</si>
</sst>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1"/>
      <color theme="1"/>
      <name val="Arial"/>
      <family val="2"/>
      <charset val="186"/>
    </font>
    <font>
      <b/>
      <sz val="1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i/>
      <u/>
      <sz val="9"/>
      <name val="Times New Roman"/>
      <family val="1"/>
      <charset val="186"/>
    </font>
    <font>
      <i/>
      <u/>
      <sz val="9"/>
      <color theme="1"/>
      <name val="Times New Roman"/>
      <family val="1"/>
      <charset val="186"/>
    </font>
    <font>
      <sz val="11"/>
      <color rgb="FFFFFFFF"/>
      <name val="Calibri"/>
      <family val="2"/>
      <scheme val="minor"/>
    </font>
    <font>
      <i/>
      <sz val="10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9"/>
      <color indexed="8"/>
      <name val="Times New Roman"/>
      <family val="1"/>
      <charset val="186"/>
    </font>
    <font>
      <b/>
      <sz val="9"/>
      <name val="Times New Roman"/>
      <family val="1"/>
      <charset val="186"/>
    </font>
    <font>
      <sz val="11"/>
      <color indexed="8"/>
      <name val="Calibri"/>
      <family val="2"/>
      <charset val="186"/>
      <scheme val="minor"/>
    </font>
    <font>
      <b/>
      <sz val="11"/>
      <color indexed="8"/>
      <name val="Calibri"/>
      <family val="2"/>
      <charset val="186"/>
      <scheme val="minor"/>
    </font>
    <font>
      <sz val="8"/>
      <name val="Calibri"/>
      <family val="2"/>
      <scheme val="minor"/>
    </font>
    <font>
      <i/>
      <sz val="9"/>
      <color theme="1"/>
      <name val="Times New Roman"/>
      <family val="1"/>
      <charset val="186"/>
    </font>
    <font>
      <i/>
      <sz val="10"/>
      <color indexed="8"/>
      <name val="Times New Roman"/>
      <family val="1"/>
      <charset val="186"/>
    </font>
    <font>
      <sz val="10"/>
      <name val="Times New Roman"/>
      <family val="1"/>
      <charset val="186"/>
    </font>
    <font>
      <sz val="11"/>
      <color indexed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5" fillId="0" borderId="0" xfId="1" applyFont="1"/>
    <xf numFmtId="49" fontId="6" fillId="0" borderId="0" xfId="1" applyNumberFormat="1" applyFont="1" applyAlignment="1">
      <alignment horizontal="right" wrapText="1"/>
    </xf>
    <xf numFmtId="3" fontId="2" fillId="0" borderId="1" xfId="0" applyNumberFormat="1" applyFont="1" applyBorder="1" applyAlignment="1">
      <alignment vertical="center"/>
    </xf>
    <xf numFmtId="0" fontId="3" fillId="0" borderId="0" xfId="0" applyFont="1"/>
    <xf numFmtId="3" fontId="7" fillId="0" borderId="0" xfId="1" applyNumberFormat="1" applyFont="1" applyAlignment="1" applyProtection="1">
      <alignment horizontal="right"/>
      <protection hidden="1"/>
    </xf>
    <xf numFmtId="49" fontId="6" fillId="0" borderId="0" xfId="1" applyNumberFormat="1" applyFont="1" applyAlignment="1">
      <alignment horizontal="right"/>
    </xf>
    <xf numFmtId="3" fontId="6" fillId="0" borderId="0" xfId="1" applyNumberFormat="1" applyFont="1" applyAlignment="1">
      <alignment horizontal="right" wrapText="1"/>
    </xf>
    <xf numFmtId="3" fontId="8" fillId="0" borderId="0" xfId="1" applyNumberFormat="1" applyFont="1" applyAlignment="1">
      <alignment horizontal="right" wrapText="1"/>
    </xf>
    <xf numFmtId="3" fontId="9" fillId="0" borderId="0" xfId="1" applyNumberFormat="1" applyFont="1" applyAlignment="1">
      <alignment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0" fillId="0" borderId="1" xfId="0" applyBorder="1"/>
    <xf numFmtId="0" fontId="11" fillId="0" borderId="1" xfId="2" applyFont="1" applyBorder="1" applyAlignment="1">
      <alignment vertical="center" wrapText="1"/>
    </xf>
    <xf numFmtId="0" fontId="11" fillId="0" borderId="1" xfId="2" applyFont="1" applyBorder="1" applyAlignment="1">
      <alignment horizontal="right" vertical="center" wrapText="1"/>
    </xf>
    <xf numFmtId="3" fontId="12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16" fillId="0" borderId="0" xfId="0" applyFont="1"/>
    <xf numFmtId="0" fontId="2" fillId="0" borderId="0" xfId="0" applyFont="1" applyAlignment="1">
      <alignment vertical="top" wrapText="1"/>
    </xf>
    <xf numFmtId="49" fontId="18" fillId="0" borderId="0" xfId="1" applyNumberFormat="1" applyFont="1" applyAlignment="1">
      <alignment horizontal="right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8" fillId="0" borderId="0" xfId="1" applyNumberFormat="1" applyFont="1" applyAlignment="1" applyProtection="1">
      <alignment horizontal="right"/>
      <protection hidden="1"/>
    </xf>
    <xf numFmtId="0" fontId="0" fillId="0" borderId="0" xfId="0" applyAlignment="1">
      <alignment vertical="center"/>
    </xf>
    <xf numFmtId="4" fontId="5" fillId="3" borderId="1" xfId="2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3" fontId="11" fillId="0" borderId="1" xfId="2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3" fontId="3" fillId="2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right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4" fillId="3" borderId="1" xfId="1" applyFont="1" applyFill="1" applyBorder="1" applyAlignment="1">
      <alignment horizontal="left" vertical="center"/>
    </xf>
  </cellXfs>
  <cellStyles count="3">
    <cellStyle name="Normaallaad" xfId="0" builtinId="0"/>
    <cellStyle name="Normaallaad 2" xfId="1" xr:uid="{B35D4B3C-4E10-4461-B78D-806DFA58CCF1}"/>
    <cellStyle name="Normaallaad 4" xfId="2" xr:uid="{2D2E689D-7874-443D-A406-5CC41556F9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54D9D-6C78-418B-907F-2A58BE272641}">
  <sheetPr>
    <pageSetUpPr fitToPage="1"/>
  </sheetPr>
  <dimension ref="A1:O42"/>
  <sheetViews>
    <sheetView tabSelected="1" zoomScaleNormal="100" workbookViewId="0">
      <selection activeCell="J13" sqref="J13"/>
    </sheetView>
  </sheetViews>
  <sheetFormatPr defaultRowHeight="14.5" x14ac:dyDescent="0.35"/>
  <cols>
    <col min="1" max="1" width="10.6328125" customWidth="1"/>
    <col min="2" max="2" width="25.6328125" customWidth="1"/>
    <col min="3" max="3" width="7.453125" style="1" customWidth="1"/>
    <col min="4" max="4" width="9.36328125" customWidth="1"/>
    <col min="5" max="5" width="26" customWidth="1"/>
    <col min="6" max="6" width="28.08984375" customWidth="1"/>
    <col min="7" max="7" width="12.08984375" customWidth="1"/>
    <col min="8" max="8" width="11" customWidth="1"/>
    <col min="9" max="9" width="10.453125" customWidth="1"/>
    <col min="10" max="10" width="10.08984375" customWidth="1"/>
    <col min="11" max="11" width="11.26953125" customWidth="1"/>
  </cols>
  <sheetData>
    <row r="1" spans="1:15" x14ac:dyDescent="0.35">
      <c r="D1" s="2"/>
      <c r="E1" s="2"/>
      <c r="K1" s="3" t="s">
        <v>37</v>
      </c>
    </row>
    <row r="2" spans="1:15" ht="14.4" customHeight="1" x14ac:dyDescent="0.35">
      <c r="D2" s="4"/>
      <c r="E2" s="47" t="s">
        <v>43</v>
      </c>
      <c r="F2" s="48"/>
      <c r="G2" s="48"/>
      <c r="H2" s="48"/>
      <c r="I2" s="48"/>
      <c r="J2" s="48"/>
      <c r="K2" s="48"/>
      <c r="L2" s="4"/>
      <c r="M2" s="4"/>
      <c r="N2" s="4"/>
      <c r="O2" s="4"/>
    </row>
    <row r="3" spans="1:15" x14ac:dyDescent="0.35">
      <c r="C3" s="4"/>
      <c r="D3" s="4"/>
      <c r="E3" s="48"/>
      <c r="F3" s="48"/>
      <c r="G3" s="48"/>
      <c r="H3" s="48"/>
      <c r="I3" s="48"/>
      <c r="J3" s="48"/>
      <c r="K3" s="48"/>
    </row>
    <row r="4" spans="1:15" x14ac:dyDescent="0.35">
      <c r="A4" s="5" t="s">
        <v>0</v>
      </c>
    </row>
    <row r="5" spans="1:15" x14ac:dyDescent="0.35">
      <c r="A5" s="5"/>
      <c r="F5" s="6" t="s">
        <v>1</v>
      </c>
      <c r="G5" s="9">
        <f>+SUBTOTAL(9, G16:G17)</f>
        <v>16727116</v>
      </c>
      <c r="H5" s="9">
        <f>+SUBTOTAL(9, H16:H17)</f>
        <v>0</v>
      </c>
      <c r="I5" s="9">
        <f t="shared" ref="I5:K5" si="0">+SUBTOTAL(9, I16:I17)</f>
        <v>0</v>
      </c>
      <c r="J5" s="9">
        <f t="shared" si="0"/>
        <v>0</v>
      </c>
      <c r="K5" s="9">
        <f t="shared" si="0"/>
        <v>16727116</v>
      </c>
    </row>
    <row r="6" spans="1:15" x14ac:dyDescent="0.35">
      <c r="A6" s="5"/>
      <c r="F6" s="27" t="s">
        <v>36</v>
      </c>
      <c r="G6" s="31">
        <f>SUM(G5)</f>
        <v>16727116</v>
      </c>
      <c r="H6" s="31">
        <f>SUM(H5)</f>
        <v>0</v>
      </c>
      <c r="I6" s="31">
        <f t="shared" ref="I6:K6" si="1">SUM(I5)</f>
        <v>0</v>
      </c>
      <c r="J6" s="31">
        <f t="shared" si="1"/>
        <v>0</v>
      </c>
      <c r="K6" s="31">
        <f t="shared" si="1"/>
        <v>16727116</v>
      </c>
    </row>
    <row r="7" spans="1:15" x14ac:dyDescent="0.35">
      <c r="A7" s="8"/>
      <c r="F7" s="6" t="s">
        <v>2</v>
      </c>
      <c r="G7" s="9">
        <f>SUMIF($F$21:$F$32,"Investeeringud*",G$21:G$32)</f>
        <v>-12644768</v>
      </c>
      <c r="H7" s="9">
        <f>SUMIF($F$21:$F$32,"Investeeringud*",H$21:H$32)</f>
        <v>-500000</v>
      </c>
      <c r="I7" s="9">
        <f t="shared" ref="I7:K7" si="2">SUMIF($F$21:$F$32,"Investeeringud*",I$21:I$32)</f>
        <v>-11154.398990000082</v>
      </c>
      <c r="J7" s="9">
        <f t="shared" si="2"/>
        <v>3644078.5000999998</v>
      </c>
      <c r="K7" s="9">
        <f t="shared" si="2"/>
        <v>-9511843.8988899998</v>
      </c>
    </row>
    <row r="8" spans="1:15" x14ac:dyDescent="0.35">
      <c r="A8" s="8"/>
      <c r="F8" s="10" t="s">
        <v>3</v>
      </c>
      <c r="G8" s="9">
        <f>SUMIF($F$21:$F$32,"Kulud*",G$21:G$32)</f>
        <v>-36284601</v>
      </c>
      <c r="H8" s="9">
        <f>SUMIF($F$21:$F$32,"Kulud*",H$21:H$32)</f>
        <v>-3105454</v>
      </c>
      <c r="I8" s="9">
        <f t="shared" ref="I8:K8" si="3">SUMIF($F$21:$F$32,"Kulud*",I$21:I$32)</f>
        <v>-800732.43049000041</v>
      </c>
      <c r="J8" s="9">
        <f t="shared" si="3"/>
        <v>339127.64009999996</v>
      </c>
      <c r="K8" s="9">
        <f t="shared" si="3"/>
        <v>-39851659.79039</v>
      </c>
    </row>
    <row r="9" spans="1:15" x14ac:dyDescent="0.35">
      <c r="A9" s="8"/>
      <c r="F9" s="11" t="s">
        <v>4</v>
      </c>
      <c r="G9" s="9">
        <f>SUMIF($F$21:$F$32,"Põhivara kulum*",G$21:G$32)</f>
        <v>-3689830</v>
      </c>
      <c r="H9" s="9">
        <f>SUMIF($F$21:$F$32,"Põhivara kulum*",H$21:H$32)</f>
        <v>0</v>
      </c>
      <c r="I9" s="9">
        <f t="shared" ref="I9:K9" si="4">SUMIF($F$21:$F$32,"Põhivara kulum*",I$21:I$32)</f>
        <v>0</v>
      </c>
      <c r="J9" s="9">
        <f t="shared" si="4"/>
        <v>0</v>
      </c>
      <c r="K9" s="9">
        <f t="shared" si="4"/>
        <v>-3689830</v>
      </c>
    </row>
    <row r="10" spans="1:15" x14ac:dyDescent="0.35">
      <c r="A10" s="8"/>
      <c r="F10" s="11" t="s">
        <v>5</v>
      </c>
      <c r="G10" s="9">
        <f>+SUBTOTAL(9, G34:G38)</f>
        <v>-7766580.4099999983</v>
      </c>
      <c r="H10" s="9">
        <f>+SUBTOTAL(9, H34:H38)</f>
        <v>0</v>
      </c>
      <c r="I10" s="9">
        <f t="shared" ref="I10:K10" si="5">+SUBTOTAL(9, I34:I38)</f>
        <v>0</v>
      </c>
      <c r="J10" s="9">
        <f t="shared" si="5"/>
        <v>876305.35019999999</v>
      </c>
      <c r="K10" s="9">
        <f t="shared" si="5"/>
        <v>-6890275.059799999</v>
      </c>
    </row>
    <row r="11" spans="1:15" x14ac:dyDescent="0.35">
      <c r="A11" s="8"/>
      <c r="F11" s="12" t="s">
        <v>6</v>
      </c>
      <c r="G11" s="13">
        <f>SUM(G7:G10)</f>
        <v>-60385779.409999996</v>
      </c>
      <c r="H11" s="13">
        <f>SUM(H7:H10)</f>
        <v>-3605454</v>
      </c>
      <c r="I11" s="13">
        <f t="shared" ref="I11:K11" si="6">SUM(I7:I10)</f>
        <v>-811886.82948000054</v>
      </c>
      <c r="J11" s="13">
        <f t="shared" si="6"/>
        <v>4859511.4903999995</v>
      </c>
      <c r="K11" s="13">
        <f t="shared" si="6"/>
        <v>-59943608.749080002</v>
      </c>
    </row>
    <row r="12" spans="1:15" ht="67" customHeight="1" x14ac:dyDescent="0.35">
      <c r="A12" s="14" t="s">
        <v>7</v>
      </c>
      <c r="B12" s="14" t="s">
        <v>8</v>
      </c>
      <c r="C12" s="15" t="s">
        <v>9</v>
      </c>
      <c r="D12" s="14" t="s">
        <v>10</v>
      </c>
      <c r="E12" s="14" t="s">
        <v>11</v>
      </c>
      <c r="F12" s="14" t="s">
        <v>12</v>
      </c>
      <c r="G12" s="33" t="s">
        <v>40</v>
      </c>
      <c r="H12" s="33" t="s">
        <v>54</v>
      </c>
      <c r="I12" s="33" t="s">
        <v>41</v>
      </c>
      <c r="J12" s="34" t="s">
        <v>56</v>
      </c>
      <c r="K12" s="33" t="s">
        <v>42</v>
      </c>
    </row>
    <row r="13" spans="1:15" ht="29.5" customHeight="1" x14ac:dyDescent="0.35">
      <c r="A13" s="16"/>
      <c r="B13" s="16"/>
      <c r="C13" s="17"/>
      <c r="D13" s="18"/>
      <c r="E13" s="19"/>
      <c r="F13" s="20" t="s">
        <v>13</v>
      </c>
      <c r="G13" s="21"/>
      <c r="H13" s="37" t="s">
        <v>44</v>
      </c>
      <c r="I13" s="21" t="s">
        <v>44</v>
      </c>
      <c r="J13" s="35" t="s">
        <v>45</v>
      </c>
      <c r="K13" s="18"/>
    </row>
    <row r="14" spans="1:15" ht="15" customHeight="1" x14ac:dyDescent="0.35">
      <c r="A14" s="18" t="s">
        <v>14</v>
      </c>
      <c r="B14" s="18" t="s">
        <v>14</v>
      </c>
      <c r="C14" s="22" t="s">
        <v>14</v>
      </c>
      <c r="D14" s="18"/>
      <c r="E14" s="19"/>
      <c r="F14" s="20" t="s">
        <v>15</v>
      </c>
      <c r="G14" s="23"/>
      <c r="H14" s="36" t="s">
        <v>55</v>
      </c>
      <c r="I14" s="36" t="s">
        <v>46</v>
      </c>
      <c r="J14" s="36" t="s">
        <v>47</v>
      </c>
      <c r="K14" s="18"/>
    </row>
    <row r="15" spans="1:15" x14ac:dyDescent="0.35">
      <c r="A15" s="51" t="s">
        <v>16</v>
      </c>
      <c r="B15" s="52"/>
      <c r="C15" s="38"/>
      <c r="D15" s="39"/>
      <c r="E15" s="39"/>
      <c r="F15" s="39"/>
      <c r="G15" s="40">
        <f>+SUBTOTAL(9,G16:G17)</f>
        <v>16727116</v>
      </c>
      <c r="H15" s="40">
        <f t="shared" ref="H15:J15" si="7">+SUBTOTAL(9,H16:H17)</f>
        <v>0</v>
      </c>
      <c r="I15" s="40">
        <f t="shared" si="7"/>
        <v>0</v>
      </c>
      <c r="J15" s="40">
        <f t="shared" si="7"/>
        <v>0</v>
      </c>
      <c r="K15" s="40">
        <f t="shared" ref="K15" si="8">+SUBTOTAL(9,K16:K17)</f>
        <v>16727116</v>
      </c>
    </row>
    <row r="16" spans="1:15" x14ac:dyDescent="0.35">
      <c r="A16" s="24" t="s">
        <v>17</v>
      </c>
      <c r="B16" s="24" t="s">
        <v>18</v>
      </c>
      <c r="C16" s="41" t="s">
        <v>19</v>
      </c>
      <c r="D16" s="24"/>
      <c r="E16" s="24"/>
      <c r="F16" s="24" t="s">
        <v>35</v>
      </c>
      <c r="G16" s="7">
        <v>13727116</v>
      </c>
      <c r="H16" s="7"/>
      <c r="I16" s="7"/>
      <c r="J16" s="7"/>
      <c r="K16" s="7">
        <f>+G16+I16+J16</f>
        <v>13727116</v>
      </c>
    </row>
    <row r="17" spans="1:11" x14ac:dyDescent="0.35">
      <c r="A17" s="42"/>
      <c r="B17" s="42"/>
      <c r="C17" s="41">
        <v>44</v>
      </c>
      <c r="D17" s="42"/>
      <c r="E17" s="42"/>
      <c r="F17" s="24" t="s">
        <v>38</v>
      </c>
      <c r="G17" s="7">
        <v>3000000</v>
      </c>
      <c r="H17" s="7"/>
      <c r="I17" s="7"/>
      <c r="J17" s="7"/>
      <c r="K17" s="7">
        <f t="shared" ref="K17:K38" si="9">+G17+I17+J17</f>
        <v>3000000</v>
      </c>
    </row>
    <row r="18" spans="1:11" x14ac:dyDescent="0.35">
      <c r="A18" s="51" t="s">
        <v>20</v>
      </c>
      <c r="B18" s="52"/>
      <c r="C18" s="38"/>
      <c r="D18" s="39"/>
      <c r="E18" s="39"/>
      <c r="F18" s="39"/>
      <c r="G18" s="40">
        <f>+SUBTOTAL(9, G19:G32)</f>
        <v>-52619199</v>
      </c>
      <c r="H18" s="40">
        <f>+SUBTOTAL(9, H19:H32)</f>
        <v>-3605454</v>
      </c>
      <c r="I18" s="40">
        <f t="shared" ref="I18:K18" si="10">+SUBTOTAL(9, I19:I32)</f>
        <v>-811886.82948000054</v>
      </c>
      <c r="J18" s="40">
        <f t="shared" si="10"/>
        <v>3983206.1401999998</v>
      </c>
      <c r="K18" s="40">
        <f t="shared" si="10"/>
        <v>-53053333.689280003</v>
      </c>
    </row>
    <row r="19" spans="1:11" x14ac:dyDescent="0.35">
      <c r="A19" s="51" t="s">
        <v>21</v>
      </c>
      <c r="B19" s="52"/>
      <c r="C19" s="43"/>
      <c r="D19" s="39"/>
      <c r="E19" s="39"/>
      <c r="F19" s="39"/>
      <c r="G19" s="40">
        <f>+SUBTOTAL(9, G20:G32)</f>
        <v>-52619199</v>
      </c>
      <c r="H19" s="40">
        <f>+SUBTOTAL(9, H20:H32)</f>
        <v>-3605454</v>
      </c>
      <c r="I19" s="40">
        <f t="shared" ref="I19:K19" si="11">+SUBTOTAL(9, I20:I32)</f>
        <v>-811886.82948000054</v>
      </c>
      <c r="J19" s="40">
        <f t="shared" si="11"/>
        <v>3983206.1401999998</v>
      </c>
      <c r="K19" s="40">
        <f t="shared" si="11"/>
        <v>-53053333.689280003</v>
      </c>
    </row>
    <row r="20" spans="1:11" x14ac:dyDescent="0.35">
      <c r="A20" s="53" t="s">
        <v>22</v>
      </c>
      <c r="B20" s="53"/>
      <c r="C20" s="43"/>
      <c r="D20" s="39"/>
      <c r="E20" s="39"/>
      <c r="F20" s="39"/>
      <c r="G20" s="40">
        <f>+SUBTOTAL(9, G21:G23)</f>
        <v>-12644768</v>
      </c>
      <c r="H20" s="40">
        <f>+SUBTOTAL(9, H21:H23)</f>
        <v>-500000</v>
      </c>
      <c r="I20" s="40">
        <f t="shared" ref="I20:K20" si="12">+SUBTOTAL(9, I21:I23)</f>
        <v>-11154.398990000082</v>
      </c>
      <c r="J20" s="40">
        <f t="shared" si="12"/>
        <v>3644078.5000999998</v>
      </c>
      <c r="K20" s="40">
        <f t="shared" si="12"/>
        <v>-9511843.8988899998</v>
      </c>
    </row>
    <row r="21" spans="1:11" x14ac:dyDescent="0.35">
      <c r="A21" s="24" t="s">
        <v>23</v>
      </c>
      <c r="B21" s="24" t="s">
        <v>24</v>
      </c>
      <c r="C21" s="41" t="s">
        <v>25</v>
      </c>
      <c r="D21" s="24" t="s">
        <v>26</v>
      </c>
      <c r="E21" s="24" t="s">
        <v>27</v>
      </c>
      <c r="F21" s="24" t="s">
        <v>2</v>
      </c>
      <c r="G21" s="7">
        <v>-7249823</v>
      </c>
      <c r="H21" s="7"/>
      <c r="I21" s="7">
        <v>-11154.398990000082</v>
      </c>
      <c r="J21" s="7">
        <v>3644078.5000999998</v>
      </c>
      <c r="K21" s="7">
        <f>+G21+I21+J21+H21</f>
        <v>-3616898.8988899998</v>
      </c>
    </row>
    <row r="22" spans="1:11" x14ac:dyDescent="0.35">
      <c r="A22" s="24"/>
      <c r="B22" s="24"/>
      <c r="C22" s="41" t="s">
        <v>25</v>
      </c>
      <c r="D22" s="44" t="s">
        <v>48</v>
      </c>
      <c r="E22" s="44" t="s">
        <v>49</v>
      </c>
      <c r="F22" s="24" t="s">
        <v>2</v>
      </c>
      <c r="G22" s="7">
        <v>0</v>
      </c>
      <c r="H22" s="7">
        <v>-500000</v>
      </c>
      <c r="I22" s="32"/>
      <c r="J22" s="7"/>
      <c r="K22" s="7">
        <f t="shared" ref="K22:K23" si="13">+G22+I22+J22+H22</f>
        <v>-500000</v>
      </c>
    </row>
    <row r="23" spans="1:11" x14ac:dyDescent="0.35">
      <c r="A23" s="24"/>
      <c r="B23" s="24"/>
      <c r="C23" s="41" t="s">
        <v>19</v>
      </c>
      <c r="D23" s="24" t="s">
        <v>26</v>
      </c>
      <c r="E23" s="24" t="s">
        <v>27</v>
      </c>
      <c r="F23" s="24" t="s">
        <v>2</v>
      </c>
      <c r="G23" s="7">
        <v>-5394945</v>
      </c>
      <c r="H23" s="7"/>
      <c r="I23" s="7"/>
      <c r="J23" s="7"/>
      <c r="K23" s="7">
        <f t="shared" si="13"/>
        <v>-5394945</v>
      </c>
    </row>
    <row r="24" spans="1:11" x14ac:dyDescent="0.35">
      <c r="A24" s="53" t="s">
        <v>28</v>
      </c>
      <c r="B24" s="53"/>
      <c r="C24" s="43"/>
      <c r="D24" s="39"/>
      <c r="E24" s="39"/>
      <c r="F24" s="39"/>
      <c r="G24" s="40">
        <f>+SUBTOTAL(9, G25:G32)</f>
        <v>-39974431</v>
      </c>
      <c r="H24" s="40">
        <f>+SUBTOTAL(9, H25:H32)</f>
        <v>-3105454</v>
      </c>
      <c r="I24" s="40">
        <f t="shared" ref="I24:K24" si="14">+SUBTOTAL(9, I25:I32)</f>
        <v>-800732.43049000041</v>
      </c>
      <c r="J24" s="40">
        <f t="shared" si="14"/>
        <v>339127.64009999996</v>
      </c>
      <c r="K24" s="40">
        <f t="shared" si="14"/>
        <v>-43541489.79039</v>
      </c>
    </row>
    <row r="25" spans="1:11" x14ac:dyDescent="0.35">
      <c r="A25" s="24" t="s">
        <v>29</v>
      </c>
      <c r="B25" s="24" t="s">
        <v>30</v>
      </c>
      <c r="C25" s="41" t="s">
        <v>25</v>
      </c>
      <c r="D25" s="24" t="s">
        <v>14</v>
      </c>
      <c r="E25" s="24" t="s">
        <v>14</v>
      </c>
      <c r="F25" s="24" t="s">
        <v>3</v>
      </c>
      <c r="G25" s="7">
        <v>-23660468</v>
      </c>
      <c r="H25" s="7"/>
      <c r="I25" s="7">
        <v>-898414.39168999996</v>
      </c>
      <c r="J25" s="7">
        <v>339127.64009999996</v>
      </c>
      <c r="K25" s="7">
        <f>+G25+I25+J25+H25</f>
        <v>-24219754.751590002</v>
      </c>
    </row>
    <row r="26" spans="1:11" x14ac:dyDescent="0.35">
      <c r="A26" s="24"/>
      <c r="B26" s="24"/>
      <c r="C26" s="41" t="s">
        <v>25</v>
      </c>
      <c r="D26" s="24" t="s">
        <v>31</v>
      </c>
      <c r="E26" s="24" t="s">
        <v>32</v>
      </c>
      <c r="F26" s="24" t="s">
        <v>3</v>
      </c>
      <c r="G26" s="7">
        <v>-670474</v>
      </c>
      <c r="H26" s="7"/>
      <c r="I26" s="7"/>
      <c r="J26" s="7"/>
      <c r="K26" s="7">
        <f t="shared" ref="K26:K32" si="15">+G26+I26+J26+H26</f>
        <v>-670474</v>
      </c>
    </row>
    <row r="27" spans="1:11" x14ac:dyDescent="0.35">
      <c r="A27" s="24"/>
      <c r="B27" s="24"/>
      <c r="C27" s="41" t="s">
        <v>25</v>
      </c>
      <c r="D27" s="24" t="s">
        <v>50</v>
      </c>
      <c r="E27" s="24" t="s">
        <v>51</v>
      </c>
      <c r="F27" s="24" t="s">
        <v>3</v>
      </c>
      <c r="G27" s="7">
        <v>0</v>
      </c>
      <c r="H27" s="7">
        <v>-619390.99999999977</v>
      </c>
      <c r="I27" s="7">
        <v>87082.260399999795</v>
      </c>
      <c r="J27" s="7"/>
      <c r="K27" s="7">
        <f t="shared" si="15"/>
        <v>-532308.73959999997</v>
      </c>
    </row>
    <row r="28" spans="1:11" x14ac:dyDescent="0.35">
      <c r="A28" s="24"/>
      <c r="B28" s="24"/>
      <c r="C28" s="41" t="s">
        <v>25</v>
      </c>
      <c r="D28" s="24" t="s">
        <v>52</v>
      </c>
      <c r="E28" s="24" t="s">
        <v>53</v>
      </c>
      <c r="F28" s="24" t="s">
        <v>3</v>
      </c>
      <c r="G28" s="7">
        <v>0</v>
      </c>
      <c r="H28" s="7">
        <v>-336063</v>
      </c>
      <c r="I28" s="7">
        <v>10599.700799999817</v>
      </c>
      <c r="J28" s="7"/>
      <c r="K28" s="7">
        <f t="shared" si="15"/>
        <v>-325463.29920000018</v>
      </c>
    </row>
    <row r="29" spans="1:11" x14ac:dyDescent="0.35">
      <c r="A29" s="24"/>
      <c r="B29" s="24"/>
      <c r="C29" s="41" t="s">
        <v>25</v>
      </c>
      <c r="D29" s="24" t="s">
        <v>48</v>
      </c>
      <c r="E29" s="24" t="s">
        <v>49</v>
      </c>
      <c r="F29" s="24" t="s">
        <v>3</v>
      </c>
      <c r="G29" s="7">
        <v>0</v>
      </c>
      <c r="H29" s="7">
        <v>-2150000.0000000005</v>
      </c>
      <c r="I29" s="32"/>
      <c r="J29" s="7"/>
      <c r="K29" s="7">
        <f t="shared" si="15"/>
        <v>-2150000.0000000005</v>
      </c>
    </row>
    <row r="30" spans="1:11" x14ac:dyDescent="0.35">
      <c r="A30" s="24"/>
      <c r="B30" s="24"/>
      <c r="C30" s="41" t="s">
        <v>19</v>
      </c>
      <c r="D30" s="24"/>
      <c r="E30" s="24"/>
      <c r="F30" s="24" t="s">
        <v>3</v>
      </c>
      <c r="G30" s="7">
        <v>-8953659</v>
      </c>
      <c r="H30" s="7"/>
      <c r="I30" s="7"/>
      <c r="J30" s="7"/>
      <c r="K30" s="7">
        <f t="shared" si="15"/>
        <v>-8953659</v>
      </c>
    </row>
    <row r="31" spans="1:11" x14ac:dyDescent="0.35">
      <c r="A31" s="24"/>
      <c r="B31" s="24"/>
      <c r="C31" s="41">
        <v>44</v>
      </c>
      <c r="D31" s="24"/>
      <c r="E31" s="24"/>
      <c r="F31" s="24" t="s">
        <v>3</v>
      </c>
      <c r="G31" s="7">
        <v>-3000000</v>
      </c>
      <c r="H31" s="7"/>
      <c r="I31" s="7"/>
      <c r="J31" s="7"/>
      <c r="K31" s="7">
        <f t="shared" si="15"/>
        <v>-3000000</v>
      </c>
    </row>
    <row r="32" spans="1:11" x14ac:dyDescent="0.35">
      <c r="A32" s="24"/>
      <c r="B32" s="24"/>
      <c r="C32" s="41">
        <v>60</v>
      </c>
      <c r="D32" s="24" t="s">
        <v>14</v>
      </c>
      <c r="E32" s="24"/>
      <c r="F32" s="24" t="s">
        <v>4</v>
      </c>
      <c r="G32" s="7">
        <v>-3689830</v>
      </c>
      <c r="H32" s="7"/>
      <c r="I32" s="7"/>
      <c r="J32" s="7"/>
      <c r="K32" s="7">
        <f t="shared" si="15"/>
        <v>-3689830</v>
      </c>
    </row>
    <row r="33" spans="1:11" s="25" customFormat="1" x14ac:dyDescent="0.35">
      <c r="A33" s="38" t="s">
        <v>33</v>
      </c>
      <c r="B33" s="45"/>
      <c r="C33" s="46"/>
      <c r="D33" s="45"/>
      <c r="E33" s="45"/>
      <c r="F33" s="45"/>
      <c r="G33" s="40">
        <f>+SUBTOTAL(9, G34:G38)</f>
        <v>-7766580.4099999983</v>
      </c>
      <c r="H33" s="40">
        <f>+SUBTOTAL(9, H34:H38)</f>
        <v>0</v>
      </c>
      <c r="I33" s="40">
        <f t="shared" ref="I33:K33" si="16">+SUBTOTAL(9, I34:I38)</f>
        <v>0</v>
      </c>
      <c r="J33" s="40">
        <f t="shared" si="16"/>
        <v>876305.35019999999</v>
      </c>
      <c r="K33" s="40">
        <f t="shared" si="16"/>
        <v>-6890275.059799999</v>
      </c>
    </row>
    <row r="34" spans="1:11" x14ac:dyDescent="0.35">
      <c r="A34" s="24" t="s">
        <v>17</v>
      </c>
      <c r="B34" s="24" t="s">
        <v>18</v>
      </c>
      <c r="C34" s="41" t="s">
        <v>34</v>
      </c>
      <c r="D34" s="24"/>
      <c r="E34" s="24"/>
      <c r="F34" s="24" t="s">
        <v>3</v>
      </c>
      <c r="G34" s="7">
        <v>-4620672.9619999994</v>
      </c>
      <c r="H34" s="7"/>
      <c r="I34" s="7"/>
      <c r="J34" s="7">
        <v>74608.080100000006</v>
      </c>
      <c r="K34" s="7">
        <f t="shared" si="9"/>
        <v>-4546064.8818999995</v>
      </c>
    </row>
    <row r="35" spans="1:11" x14ac:dyDescent="0.35">
      <c r="A35" s="24"/>
      <c r="B35" s="24"/>
      <c r="C35" s="41" t="s">
        <v>34</v>
      </c>
      <c r="D35" s="24" t="s">
        <v>31</v>
      </c>
      <c r="E35" s="24" t="s">
        <v>32</v>
      </c>
      <c r="F35" s="24" t="s">
        <v>3</v>
      </c>
      <c r="G35" s="7">
        <v>-147504.23800000001</v>
      </c>
      <c r="H35" s="7"/>
      <c r="I35" s="7"/>
      <c r="J35" s="7"/>
      <c r="K35" s="7">
        <f t="shared" si="9"/>
        <v>-147504.23800000001</v>
      </c>
    </row>
    <row r="36" spans="1:11" x14ac:dyDescent="0.35">
      <c r="A36" s="24"/>
      <c r="B36" s="24"/>
      <c r="C36" s="41" t="s">
        <v>34</v>
      </c>
      <c r="D36" s="24" t="s">
        <v>26</v>
      </c>
      <c r="E36" s="24" t="s">
        <v>27</v>
      </c>
      <c r="F36" s="24" t="s">
        <v>2</v>
      </c>
      <c r="G36" s="7">
        <v>-2593215.5099999998</v>
      </c>
      <c r="H36" s="7"/>
      <c r="I36" s="7"/>
      <c r="J36" s="7">
        <v>801697.27009999997</v>
      </c>
      <c r="K36" s="7">
        <f t="shared" si="9"/>
        <v>-1791518.2398999999</v>
      </c>
    </row>
    <row r="37" spans="1:11" x14ac:dyDescent="0.35">
      <c r="A37" s="24"/>
      <c r="B37" s="24"/>
      <c r="C37" s="41">
        <v>40</v>
      </c>
      <c r="D37" s="24"/>
      <c r="E37" s="24"/>
      <c r="F37" s="24" t="s">
        <v>3</v>
      </c>
      <c r="G37" s="7">
        <v>-217466.39</v>
      </c>
      <c r="H37" s="7"/>
      <c r="I37" s="7"/>
      <c r="J37" s="7"/>
      <c r="K37" s="7">
        <f t="shared" si="9"/>
        <v>-217466.39</v>
      </c>
    </row>
    <row r="38" spans="1:11" x14ac:dyDescent="0.35">
      <c r="A38" s="24"/>
      <c r="B38" s="24"/>
      <c r="C38" s="41">
        <v>40</v>
      </c>
      <c r="D38" s="24"/>
      <c r="E38" s="24"/>
      <c r="F38" s="24" t="s">
        <v>2</v>
      </c>
      <c r="G38" s="7">
        <v>-187721.31</v>
      </c>
      <c r="H38" s="7"/>
      <c r="I38" s="7"/>
      <c r="J38" s="7"/>
      <c r="K38" s="7">
        <f t="shared" si="9"/>
        <v>-187721.31</v>
      </c>
    </row>
    <row r="39" spans="1:11" x14ac:dyDescent="0.35">
      <c r="A39" s="2"/>
      <c r="B39" s="2"/>
      <c r="C39" s="28"/>
      <c r="D39" s="2"/>
      <c r="E39" s="2"/>
      <c r="F39" s="29"/>
      <c r="G39" s="30"/>
      <c r="H39" s="30"/>
    </row>
    <row r="40" spans="1:11" s="32" customFormat="1" ht="16" customHeight="1" x14ac:dyDescent="0.35">
      <c r="A40" s="49" t="s">
        <v>39</v>
      </c>
      <c r="B40" s="50"/>
      <c r="C40" s="50"/>
      <c r="D40" s="50"/>
      <c r="E40" s="50"/>
      <c r="F40" s="50"/>
      <c r="G40" s="50"/>
      <c r="H40" s="50"/>
      <c r="I40" s="50"/>
      <c r="J40" s="50"/>
      <c r="K40" s="50"/>
    </row>
    <row r="41" spans="1:11" s="32" customFormat="1" ht="16" customHeight="1" x14ac:dyDescent="0.35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</row>
    <row r="42" spans="1:11" x14ac:dyDescent="0.35">
      <c r="A42" s="26"/>
      <c r="B42" s="26"/>
      <c r="C42" s="26"/>
      <c r="D42" s="26"/>
      <c r="E42" s="26"/>
      <c r="F42" s="26"/>
      <c r="G42" s="26"/>
      <c r="H42" s="26"/>
    </row>
  </sheetData>
  <mergeCells count="7">
    <mergeCell ref="E2:K3"/>
    <mergeCell ref="A40:K41"/>
    <mergeCell ref="A15:B15"/>
    <mergeCell ref="A18:B18"/>
    <mergeCell ref="A19:B19"/>
    <mergeCell ref="A20:B20"/>
    <mergeCell ref="A24:B24"/>
  </mergeCells>
  <phoneticPr fontId="17" type="noConversion"/>
  <pageMargins left="0.70866141732283472" right="0.70866141732283472" top="0.74803149606299213" bottom="0.74803149606299213" header="0.31496062992125984" footer="0.31496062992125984"/>
  <pageSetup paperSize="9" scale="98" fitToHeight="0" orientation="landscape" r:id="rId1"/>
  <headerFooter>
    <oddFooter>Lk &amp;P &amp;N-st</oddFoot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E417755ECBB5488FF4B606C352B7C3" ma:contentTypeVersion="8" ma:contentTypeDescription="Create a new document." ma:contentTypeScope="" ma:versionID="e71599edc20bb23116a74896800ed8d1">
  <xsd:schema xmlns:xsd="http://www.w3.org/2001/XMLSchema" xmlns:xs="http://www.w3.org/2001/XMLSchema" xmlns:p="http://schemas.microsoft.com/office/2006/metadata/properties" xmlns:ns2="e6f0d7a7-7317-4211-b722-0acf268d17fd" targetNamespace="http://schemas.microsoft.com/office/2006/metadata/properties" ma:root="true" ma:fieldsID="658a16a35d3d3e61a893c13b7bd31249" ns2:_="">
    <xsd:import namespace="e6f0d7a7-7317-4211-b722-0acf268d17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f0d7a7-7317-4211-b722-0acf268d17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4BEEF1-99FF-4D31-BD87-98EE5DBE59B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C4DA73-4462-451C-AC69-E8548AC4BFAF}">
  <ds:schemaRefs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dcmitype/"/>
    <ds:schemaRef ds:uri="e6f0d7a7-7317-4211-b722-0acf268d17fd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161881E-A18C-4CA8-8852-44413D1A6E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f0d7a7-7317-4211-b722-0acf268d17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 4 RIT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Krista Fazijev</dc:creator>
  <cp:lastModifiedBy>Helena Siemann - MKM</cp:lastModifiedBy>
  <cp:lastPrinted>2022-12-30T15:22:44Z</cp:lastPrinted>
  <dcterms:created xsi:type="dcterms:W3CDTF">2022-12-27T12:48:44Z</dcterms:created>
  <dcterms:modified xsi:type="dcterms:W3CDTF">2024-06-27T14:09:57Z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0x01010093E417755ECBB5488FF4B606C352B7C3</vt:lpwstr>
  </property>
  <property fmtid="{D5CDD505-2E9C-101B-9397-08002B2CF9AE}" pid="3" name="Order">
    <vt:r8>686600</vt:r8>
  </property>
  <property fmtid="{D5CDD505-2E9C-101B-9397-08002B2CF9AE}" pid="4" name="MSIP_Label_defa4170-0d19-0005-0004-bc88714345d2_Enabled">
    <vt:lpwstr>true</vt:lpwstr>
  </property>
  <property fmtid="{D5CDD505-2E9C-101B-9397-08002B2CF9AE}" pid="5" name="MSIP_Label_defa4170-0d19-0005-0004-bc88714345d2_SetDate">
    <vt:lpwstr>2024-06-20T16:18:56Z</vt:lpwstr>
  </property>
  <property fmtid="{D5CDD505-2E9C-101B-9397-08002B2CF9AE}" pid="6" name="MSIP_Label_defa4170-0d19-0005-0004-bc88714345d2_Method">
    <vt:lpwstr>Standard</vt:lpwstr>
  </property>
  <property fmtid="{D5CDD505-2E9C-101B-9397-08002B2CF9AE}" pid="7" name="MSIP_Label_defa4170-0d19-0005-0004-bc88714345d2_Name">
    <vt:lpwstr>defa4170-0d19-0005-0004-bc88714345d2</vt:lpwstr>
  </property>
  <property fmtid="{D5CDD505-2E9C-101B-9397-08002B2CF9AE}" pid="8" name="MSIP_Label_defa4170-0d19-0005-0004-bc88714345d2_SiteId">
    <vt:lpwstr>8fe098d2-428d-4bd4-9803-7195fe96f0e2</vt:lpwstr>
  </property>
  <property fmtid="{D5CDD505-2E9C-101B-9397-08002B2CF9AE}" pid="9" name="MSIP_Label_defa4170-0d19-0005-0004-bc88714345d2_ActionId">
    <vt:lpwstr>e1f48c0e-3df4-4db2-a9e1-dfceebaee6fb</vt:lpwstr>
  </property>
  <property fmtid="{D5CDD505-2E9C-101B-9397-08002B2CF9AE}" pid="10" name="MSIP_Label_defa4170-0d19-0005-0004-bc88714345d2_ContentBits">
    <vt:lpwstr>0</vt:lpwstr>
  </property>
</Properties>
</file>